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kaatirondack-my.sharepoint.com/personal/kmorse_kaatinsurance_com/Documents/"/>
    </mc:Choice>
  </mc:AlternateContent>
  <xr:revisionPtr revIDLastSave="0" documentId="8_{9854F390-4D73-47B2-AF8E-17277D51F4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10 opts" sheetId="4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4" l="1"/>
  <c r="E24" i="4"/>
  <c r="E23" i="4"/>
  <c r="E30" i="4"/>
  <c r="E28" i="4"/>
  <c r="E29" i="4" s="1"/>
  <c r="E27" i="4"/>
  <c r="E21" i="4"/>
  <c r="E31" i="4" s="1"/>
  <c r="F32" i="4"/>
  <c r="F27" i="4"/>
  <c r="F30" i="4" s="1"/>
  <c r="F24" i="4"/>
  <c r="F23" i="4"/>
  <c r="F22" i="4"/>
  <c r="F21" i="4"/>
  <c r="D27" i="4"/>
  <c r="B27" i="4"/>
  <c r="B30" i="4" s="1"/>
  <c r="B21" i="4"/>
  <c r="C27" i="4"/>
  <c r="C30" i="4" s="1"/>
  <c r="C21" i="4"/>
  <c r="G27" i="4"/>
  <c r="G21" i="4"/>
  <c r="G22" i="4" s="1"/>
  <c r="D21" i="4"/>
  <c r="D22" i="4" s="1"/>
  <c r="E22" i="4" l="1"/>
  <c r="F28" i="4"/>
  <c r="F29" i="4" s="1"/>
  <c r="F31" i="4"/>
  <c r="B31" i="4"/>
  <c r="C24" i="4"/>
  <c r="C31" i="4"/>
  <c r="C32" i="4" s="1"/>
  <c r="B28" i="4"/>
  <c r="B29" i="4" s="1"/>
  <c r="B22" i="4"/>
  <c r="C22" i="4"/>
  <c r="C28" i="4"/>
  <c r="C29" i="4" s="1"/>
  <c r="D24" i="4"/>
  <c r="C23" i="4" l="1"/>
  <c r="G23" i="4"/>
  <c r="D23" i="4"/>
  <c r="G30" i="4"/>
  <c r="G24" i="4"/>
  <c r="D30" i="4"/>
  <c r="D31" i="4" s="1"/>
  <c r="D28" i="4" l="1"/>
  <c r="G31" i="4"/>
  <c r="G28" i="4"/>
  <c r="G32" i="4" l="1"/>
  <c r="D29" i="4"/>
  <c r="G29" i="4"/>
  <c r="D32" i="4" l="1"/>
</calcChain>
</file>

<file path=xl/sharedStrings.xml><?xml version="1.0" encoding="utf-8"?>
<sst xmlns="http://schemas.openxmlformats.org/spreadsheetml/2006/main" count="129" uniqueCount="57">
  <si>
    <t xml:space="preserve">Specialist </t>
  </si>
  <si>
    <t xml:space="preserve">Office </t>
  </si>
  <si>
    <t>Out-of Pocket</t>
  </si>
  <si>
    <t>ER</t>
  </si>
  <si>
    <t>Network</t>
  </si>
  <si>
    <t xml:space="preserve">Inpatient Hospital </t>
  </si>
  <si>
    <t>Outpatient Surgery</t>
  </si>
  <si>
    <t>Coinsurance</t>
  </si>
  <si>
    <t>Preventive</t>
  </si>
  <si>
    <t>Prescription Drug</t>
  </si>
  <si>
    <t>Dependent/Student</t>
  </si>
  <si>
    <t>Covered</t>
  </si>
  <si>
    <t>26/26</t>
  </si>
  <si>
    <t>Deductible(in net)</t>
  </si>
  <si>
    <t>N/A</t>
  </si>
  <si>
    <t>Tiering</t>
  </si>
  <si>
    <t>Total Additional Premium Cost Vs. Current- Annually</t>
  </si>
  <si>
    <t>HRA T.P.A Annual Cost</t>
  </si>
  <si>
    <t>HRA T.P.A.</t>
  </si>
  <si>
    <t>MVP Silver 8</t>
  </si>
  <si>
    <t>MVP</t>
  </si>
  <si>
    <t>Total Annual Premium &amp; MAXIMUM 100%HRA RISK</t>
  </si>
  <si>
    <t>Percentage of Increase/Decrease vs. Current</t>
  </si>
  <si>
    <t>Total Annual Premiums</t>
  </si>
  <si>
    <t>Total Monthly Premiums</t>
  </si>
  <si>
    <t>Total addl. Cost Current vs. Renewal</t>
  </si>
  <si>
    <t xml:space="preserve">Total Annual Premium &amp; Estimated HRA Utilization @60% </t>
  </si>
  <si>
    <t>Sub &amp; Spouse-1</t>
  </si>
  <si>
    <t>MVP Bronze 6</t>
  </si>
  <si>
    <t>LBS</t>
  </si>
  <si>
    <t>Current HRA</t>
  </si>
  <si>
    <t>Renewal HRA</t>
  </si>
  <si>
    <t>BRONZE HRA Option</t>
  </si>
  <si>
    <t>Ded-Covered @ 100%</t>
  </si>
  <si>
    <t xml:space="preserve">Covered </t>
  </si>
  <si>
    <t>CIGNA</t>
  </si>
  <si>
    <t>$7100(s)$14200(f) EMBEDDED</t>
  </si>
  <si>
    <t>4 TIER</t>
  </si>
  <si>
    <t>Single-1</t>
  </si>
  <si>
    <t>Sub &amp; Child(ren)-0</t>
  </si>
  <si>
    <t>Family-0</t>
  </si>
  <si>
    <t>BlueCard</t>
  </si>
  <si>
    <t xml:space="preserve">$6750(s)$13500(f) </t>
  </si>
  <si>
    <t>Estimated HRA Utilization @60% (1-Single's, 1 2P/Fam.)</t>
  </si>
  <si>
    <t>Maximum HRA Risk-5 Employees (1-Single's, 1 2P/Families)</t>
  </si>
  <si>
    <t>Town of New Lisbon Group Health Insurance Spreadsheet-2026</t>
  </si>
  <si>
    <t>$7200(s)$14400(f) EMBEDDED</t>
  </si>
  <si>
    <t>MVP Bronze 11</t>
  </si>
  <si>
    <t>$10500(s)$20300(f) EMBEDDED</t>
  </si>
  <si>
    <t>Excellus BRONZE HRA Option</t>
  </si>
  <si>
    <t>ExcellusBCBS Bronze 4</t>
  </si>
  <si>
    <t>$8500(s)$1700(f) EMBEDDED</t>
  </si>
  <si>
    <t>$8500(s)$17000(f) EMBEDDED</t>
  </si>
  <si>
    <t>CDPHP Option</t>
  </si>
  <si>
    <t>CDPHP HDEPO 421</t>
  </si>
  <si>
    <t>MagnaCare/First Health</t>
  </si>
  <si>
    <t>Excellus Silver HRA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</si>
</sst>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.00"/>
  </numFmts>
  <fonts count="20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b/>
      <sz val="36"/>
      <name val="Americana BT"/>
      <family val="1"/>
    </font>
    <font>
      <sz val="36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18"/>
      <color theme="0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b/>
      <sz val="14"/>
      <color theme="0"/>
      <name val="Arial"/>
      <family val="2"/>
    </font>
    <font>
      <b/>
      <i/>
      <sz val="18"/>
      <color theme="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gray125">
        <bgColor rgb="FFFFC000"/>
      </patternFill>
    </fill>
    <fill>
      <patternFill patternType="gray125">
        <bgColor indexed="47"/>
      </patternFill>
    </fill>
    <fill>
      <patternFill patternType="gray125">
        <bgColor rgb="FFFFFF00"/>
      </patternFill>
    </fill>
    <fill>
      <patternFill patternType="gray125">
        <bgColor theme="5" tint="0.79998168889431442"/>
      </patternFill>
    </fill>
    <fill>
      <patternFill patternType="gray125">
        <bgColor theme="7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 applyAlignment="1">
      <alignment wrapText="1"/>
    </xf>
    <xf numFmtId="0" fontId="10" fillId="4" borderId="1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0" fontId="7" fillId="7" borderId="1" xfId="0" applyFont="1" applyFill="1" applyBorder="1"/>
    <xf numFmtId="0" fontId="5" fillId="7" borderId="1" xfId="0" applyFont="1" applyFill="1" applyBorder="1" applyAlignment="1">
      <alignment wrapText="1"/>
    </xf>
    <xf numFmtId="0" fontId="15" fillId="8" borderId="1" xfId="0" applyFont="1" applyFill="1" applyBorder="1" applyAlignment="1">
      <alignment horizontal="center" wrapText="1"/>
    </xf>
    <xf numFmtId="0" fontId="15" fillId="8" borderId="1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left" wrapText="1"/>
    </xf>
    <xf numFmtId="0" fontId="7" fillId="6" borderId="3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6" fillId="10" borderId="1" xfId="0" applyFont="1" applyFill="1" applyBorder="1" applyAlignment="1">
      <alignment horizontal="left"/>
    </xf>
    <xf numFmtId="0" fontId="5" fillId="9" borderId="1" xfId="0" applyFont="1" applyFill="1" applyBorder="1" applyAlignment="1">
      <alignment horizontal="left" wrapText="1"/>
    </xf>
    <xf numFmtId="164" fontId="8" fillId="9" borderId="1" xfId="0" applyNumberFormat="1" applyFont="1" applyFill="1" applyBorder="1" applyAlignment="1">
      <alignment horizontal="center"/>
    </xf>
    <xf numFmtId="0" fontId="5" fillId="9" borderId="3" xfId="0" applyFont="1" applyFill="1" applyBorder="1" applyAlignment="1">
      <alignment horizontal="left" wrapText="1"/>
    </xf>
    <xf numFmtId="164" fontId="16" fillId="9" borderId="3" xfId="0" applyNumberFormat="1" applyFont="1" applyFill="1" applyBorder="1" applyAlignment="1">
      <alignment horizontal="center"/>
    </xf>
    <xf numFmtId="0" fontId="4" fillId="11" borderId="1" xfId="0" applyFont="1" applyFill="1" applyBorder="1" applyAlignment="1">
      <alignment horizontal="left" wrapText="1"/>
    </xf>
    <xf numFmtId="164" fontId="6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left" wrapText="1"/>
    </xf>
    <xf numFmtId="164" fontId="8" fillId="11" borderId="1" xfId="0" applyNumberFormat="1" applyFont="1" applyFill="1" applyBorder="1" applyAlignment="1">
      <alignment horizontal="center" vertical="center"/>
    </xf>
    <xf numFmtId="164" fontId="17" fillId="8" borderId="3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0" fontId="5" fillId="12" borderId="3" xfId="0" applyFont="1" applyFill="1" applyBorder="1" applyAlignment="1">
      <alignment horizontal="left" wrapText="1"/>
    </xf>
    <xf numFmtId="164" fontId="6" fillId="12" borderId="3" xfId="0" applyNumberFormat="1" applyFont="1" applyFill="1" applyBorder="1" applyAlignment="1">
      <alignment horizontal="center"/>
    </xf>
    <xf numFmtId="14" fontId="14" fillId="5" borderId="2" xfId="0" applyNumberFormat="1" applyFont="1" applyFill="1" applyBorder="1" applyAlignment="1">
      <alignment horizontal="left"/>
    </xf>
    <xf numFmtId="164" fontId="6" fillId="12" borderId="1" xfId="0" applyNumberFormat="1" applyFont="1" applyFill="1" applyBorder="1" applyAlignment="1">
      <alignment horizontal="center"/>
    </xf>
    <xf numFmtId="0" fontId="18" fillId="8" borderId="3" xfId="0" applyFont="1" applyFill="1" applyBorder="1" applyAlignment="1">
      <alignment horizontal="left" wrapText="1"/>
    </xf>
    <xf numFmtId="0" fontId="15" fillId="13" borderId="1" xfId="0" applyFont="1" applyFill="1" applyBorder="1" applyAlignment="1">
      <alignment horizontal="center" wrapText="1"/>
    </xf>
    <xf numFmtId="0" fontId="15" fillId="13" borderId="1" xfId="0" applyFont="1" applyFill="1" applyBorder="1" applyAlignment="1">
      <alignment horizontal="center"/>
    </xf>
    <xf numFmtId="0" fontId="15" fillId="14" borderId="3" xfId="0" applyFont="1" applyFill="1" applyBorder="1" applyAlignment="1">
      <alignment horizontal="center" vertical="center" wrapText="1"/>
    </xf>
    <xf numFmtId="0" fontId="19" fillId="14" borderId="3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wrapText="1"/>
    </xf>
    <xf numFmtId="6" fontId="15" fillId="8" borderId="1" xfId="0" applyNumberFormat="1" applyFont="1" applyFill="1" applyBorder="1" applyAlignment="1">
      <alignment horizontal="center"/>
    </xf>
    <xf numFmtId="6" fontId="9" fillId="9" borderId="1" xfId="0" applyNumberFormat="1" applyFont="1" applyFill="1" applyBorder="1" applyAlignment="1">
      <alignment horizontal="center" wrapText="1"/>
    </xf>
    <xf numFmtId="9" fontId="15" fillId="8" borderId="1" xfId="0" applyNumberFormat="1" applyFont="1" applyFill="1" applyBorder="1" applyAlignment="1">
      <alignment horizontal="center"/>
    </xf>
    <xf numFmtId="0" fontId="13" fillId="15" borderId="1" xfId="0" applyFont="1" applyFill="1" applyBorder="1" applyAlignment="1">
      <alignment horizontal="center" wrapText="1"/>
    </xf>
    <xf numFmtId="164" fontId="9" fillId="16" borderId="1" xfId="0" applyNumberFormat="1" applyFont="1" applyFill="1" applyBorder="1" applyAlignment="1">
      <alignment horizontal="center"/>
    </xf>
    <xf numFmtId="0" fontId="19" fillId="13" borderId="3" xfId="0" applyFont="1" applyFill="1" applyBorder="1" applyAlignment="1">
      <alignment horizontal="center" vertical="center" wrapText="1"/>
    </xf>
    <xf numFmtId="0" fontId="18" fillId="13" borderId="3" xfId="0" applyFont="1" applyFill="1" applyBorder="1" applyAlignment="1">
      <alignment horizontal="center" wrapText="1"/>
    </xf>
    <xf numFmtId="6" fontId="15" fillId="13" borderId="1" xfId="0" applyNumberFormat="1" applyFont="1" applyFill="1" applyBorder="1" applyAlignment="1">
      <alignment horizontal="center"/>
    </xf>
    <xf numFmtId="9" fontId="15" fillId="13" borderId="1" xfId="0" applyNumberFormat="1" applyFont="1" applyFill="1" applyBorder="1" applyAlignment="1">
      <alignment horizontal="center"/>
    </xf>
    <xf numFmtId="164" fontId="9" fillId="17" borderId="1" xfId="0" applyNumberFormat="1" applyFont="1" applyFill="1" applyBorder="1" applyAlignment="1">
      <alignment horizontal="center"/>
    </xf>
    <xf numFmtId="10" fontId="8" fillId="18" borderId="1" xfId="0" applyNumberFormat="1" applyFont="1" applyFill="1" applyBorder="1" applyAlignment="1">
      <alignment horizontal="center"/>
    </xf>
    <xf numFmtId="164" fontId="9" fillId="19" borderId="1" xfId="0" applyNumberFormat="1" applyFont="1" applyFill="1" applyBorder="1" applyAlignment="1">
      <alignment horizontal="center"/>
    </xf>
    <xf numFmtId="0" fontId="13" fillId="12" borderId="3" xfId="0" applyFont="1" applyFill="1" applyBorder="1" applyAlignment="1">
      <alignment horizontal="left" wrapText="1"/>
    </xf>
    <xf numFmtId="0" fontId="7" fillId="6" borderId="6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wrapText="1"/>
    </xf>
    <xf numFmtId="9" fontId="15" fillId="13" borderId="1" xfId="0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/>
    </xf>
    <xf numFmtId="0" fontId="9" fillId="21" borderId="3" xfId="0" applyFont="1" applyFill="1" applyBorder="1" applyAlignment="1">
      <alignment horizontal="center" vertical="center" wrapText="1"/>
    </xf>
    <xf numFmtId="0" fontId="5" fillId="22" borderId="3" xfId="0" applyFont="1" applyFill="1" applyBorder="1" applyAlignment="1">
      <alignment horizontal="center" wrapText="1"/>
    </xf>
    <xf numFmtId="6" fontId="9" fillId="22" borderId="1" xfId="0" applyNumberFormat="1" applyFont="1" applyFill="1" applyBorder="1" applyAlignment="1">
      <alignment horizontal="center"/>
    </xf>
    <xf numFmtId="0" fontId="9" fillId="22" borderId="1" xfId="0" applyFont="1" applyFill="1" applyBorder="1" applyAlignment="1">
      <alignment horizontal="center"/>
    </xf>
    <xf numFmtId="0" fontId="9" fillId="22" borderId="1" xfId="0" applyFont="1" applyFill="1" applyBorder="1" applyAlignment="1">
      <alignment horizontal="center" wrapText="1"/>
    </xf>
    <xf numFmtId="9" fontId="9" fillId="2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32</xdr:row>
          <xdr:rowOff>15240</xdr:rowOff>
        </xdr:from>
        <xdr:to>
          <xdr:col>6</xdr:col>
          <xdr:colOff>3863340</xdr:colOff>
          <xdr:row>37</xdr:row>
          <xdr:rowOff>30480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workbookViewId="0">
      <selection activeCell="F40" sqref="F40"/>
    </sheetView>
  </sheetViews>
  <sheetFormatPr defaultRowHeight="13.2"/>
  <cols>
    <col min="1" max="1" width="35.21875" style="2" customWidth="1"/>
    <col min="2" max="6" width="53.88671875" customWidth="1"/>
    <col min="7" max="7" width="56.44140625" customWidth="1"/>
    <col min="8" max="8" width="15.6640625" customWidth="1"/>
  </cols>
  <sheetData>
    <row r="1" spans="1:7" ht="92.25" customHeight="1" thickBot="1">
      <c r="A1" s="48" t="s">
        <v>45</v>
      </c>
      <c r="B1" s="49"/>
      <c r="C1" s="49"/>
      <c r="D1" s="49"/>
      <c r="E1" s="49"/>
      <c r="F1" s="49"/>
      <c r="G1" s="49"/>
    </row>
    <row r="2" spans="1:7" s="2" customFormat="1" ht="62.25" customHeight="1" thickBot="1">
      <c r="A2" s="26"/>
      <c r="B2" s="31" t="s">
        <v>30</v>
      </c>
      <c r="C2" s="32" t="s">
        <v>31</v>
      </c>
      <c r="D2" s="31" t="s">
        <v>32</v>
      </c>
      <c r="E2" s="52" t="s">
        <v>53</v>
      </c>
      <c r="F2" s="39" t="s">
        <v>49</v>
      </c>
      <c r="G2" s="39" t="s">
        <v>56</v>
      </c>
    </row>
    <row r="3" spans="1:7" s="3" customFormat="1" ht="52.5" customHeight="1" thickBot="1">
      <c r="A3" s="5"/>
      <c r="B3" s="33" t="s">
        <v>28</v>
      </c>
      <c r="C3" s="33" t="s">
        <v>28</v>
      </c>
      <c r="D3" s="33" t="s">
        <v>47</v>
      </c>
      <c r="E3" s="53" t="s">
        <v>54</v>
      </c>
      <c r="F3" s="40" t="s">
        <v>50</v>
      </c>
      <c r="G3" s="40" t="s">
        <v>19</v>
      </c>
    </row>
    <row r="4" spans="1:7" ht="31.5" customHeight="1" thickBot="1">
      <c r="A4" s="6" t="s">
        <v>1</v>
      </c>
      <c r="B4" s="34" t="s">
        <v>33</v>
      </c>
      <c r="C4" s="34" t="s">
        <v>33</v>
      </c>
      <c r="D4" s="34" t="s">
        <v>33</v>
      </c>
      <c r="E4" s="54" t="s">
        <v>33</v>
      </c>
      <c r="F4" s="41" t="s">
        <v>33</v>
      </c>
      <c r="G4" s="41" t="s">
        <v>33</v>
      </c>
    </row>
    <row r="5" spans="1:7" ht="32.25" customHeight="1" thickBot="1">
      <c r="A5" s="6" t="s">
        <v>0</v>
      </c>
      <c r="B5" s="34" t="s">
        <v>33</v>
      </c>
      <c r="C5" s="34" t="s">
        <v>33</v>
      </c>
      <c r="D5" s="34" t="s">
        <v>33</v>
      </c>
      <c r="E5" s="54" t="s">
        <v>33</v>
      </c>
      <c r="F5" s="41" t="s">
        <v>33</v>
      </c>
      <c r="G5" s="41" t="s">
        <v>33</v>
      </c>
    </row>
    <row r="6" spans="1:7" ht="27" customHeight="1" thickBot="1">
      <c r="A6" s="6" t="s">
        <v>8</v>
      </c>
      <c r="B6" s="9" t="s">
        <v>11</v>
      </c>
      <c r="C6" s="9" t="s">
        <v>11</v>
      </c>
      <c r="D6" s="9" t="s">
        <v>11</v>
      </c>
      <c r="E6" s="55" t="s">
        <v>11</v>
      </c>
      <c r="F6" s="30" t="s">
        <v>34</v>
      </c>
      <c r="G6" s="30" t="s">
        <v>34</v>
      </c>
    </row>
    <row r="7" spans="1:7" s="1" customFormat="1" ht="29.4" customHeight="1" thickBot="1">
      <c r="A7" s="5" t="s">
        <v>4</v>
      </c>
      <c r="B7" s="8" t="s">
        <v>35</v>
      </c>
      <c r="C7" s="8" t="s">
        <v>35</v>
      </c>
      <c r="D7" s="8" t="s">
        <v>35</v>
      </c>
      <c r="E7" s="56" t="s">
        <v>55</v>
      </c>
      <c r="F7" s="29" t="s">
        <v>41</v>
      </c>
      <c r="G7" s="29" t="s">
        <v>41</v>
      </c>
    </row>
    <row r="8" spans="1:7" ht="28.2" customHeight="1" thickBot="1">
      <c r="A8" s="6" t="s">
        <v>13</v>
      </c>
      <c r="B8" s="35" t="s">
        <v>36</v>
      </c>
      <c r="C8" s="35" t="s">
        <v>46</v>
      </c>
      <c r="D8" s="35" t="s">
        <v>48</v>
      </c>
      <c r="E8" s="35" t="s">
        <v>36</v>
      </c>
      <c r="F8" s="35" t="s">
        <v>51</v>
      </c>
      <c r="G8" s="35" t="s">
        <v>42</v>
      </c>
    </row>
    <row r="9" spans="1:7" ht="24" customHeight="1" thickBot="1">
      <c r="A9" s="6" t="s">
        <v>7</v>
      </c>
      <c r="B9" s="36" t="s">
        <v>14</v>
      </c>
      <c r="C9" s="36" t="s">
        <v>14</v>
      </c>
      <c r="D9" s="36" t="s">
        <v>14</v>
      </c>
      <c r="E9" s="57" t="s">
        <v>14</v>
      </c>
      <c r="F9" s="50" t="s">
        <v>14</v>
      </c>
      <c r="G9" s="42" t="s">
        <v>14</v>
      </c>
    </row>
    <row r="10" spans="1:7" ht="40.5" customHeight="1" thickBot="1">
      <c r="A10" s="6" t="s">
        <v>2</v>
      </c>
      <c r="B10" s="35" t="s">
        <v>36</v>
      </c>
      <c r="C10" s="35" t="s">
        <v>46</v>
      </c>
      <c r="D10" s="35" t="s">
        <v>48</v>
      </c>
      <c r="E10" s="35" t="s">
        <v>36</v>
      </c>
      <c r="F10" s="35" t="s">
        <v>52</v>
      </c>
      <c r="G10" s="35" t="s">
        <v>42</v>
      </c>
    </row>
    <row r="11" spans="1:7" s="1" customFormat="1" ht="28.2" customHeight="1" thickBot="1">
      <c r="A11" s="5" t="s">
        <v>5</v>
      </c>
      <c r="B11" s="34" t="s">
        <v>33</v>
      </c>
      <c r="C11" s="34" t="s">
        <v>33</v>
      </c>
      <c r="D11" s="34" t="s">
        <v>33</v>
      </c>
      <c r="E11" s="54" t="s">
        <v>33</v>
      </c>
      <c r="F11" s="41" t="s">
        <v>33</v>
      </c>
      <c r="G11" s="41" t="s">
        <v>33</v>
      </c>
    </row>
    <row r="12" spans="1:7" ht="28.2" customHeight="1" thickBot="1">
      <c r="A12" s="6" t="s">
        <v>6</v>
      </c>
      <c r="B12" s="34" t="s">
        <v>33</v>
      </c>
      <c r="C12" s="34" t="s">
        <v>33</v>
      </c>
      <c r="D12" s="34" t="s">
        <v>33</v>
      </c>
      <c r="E12" s="54" t="s">
        <v>33</v>
      </c>
      <c r="F12" s="41" t="s">
        <v>33</v>
      </c>
      <c r="G12" s="41" t="s">
        <v>33</v>
      </c>
    </row>
    <row r="13" spans="1:7" ht="34.200000000000003" customHeight="1" thickBot="1">
      <c r="A13" s="6" t="s">
        <v>3</v>
      </c>
      <c r="B13" s="34" t="s">
        <v>33</v>
      </c>
      <c r="C13" s="34" t="s">
        <v>33</v>
      </c>
      <c r="D13" s="34" t="s">
        <v>33</v>
      </c>
      <c r="E13" s="54" t="s">
        <v>33</v>
      </c>
      <c r="F13" s="41" t="s">
        <v>33</v>
      </c>
      <c r="G13" s="41" t="s">
        <v>33</v>
      </c>
    </row>
    <row r="14" spans="1:7" ht="33" customHeight="1" thickBot="1">
      <c r="A14" s="6" t="s">
        <v>10</v>
      </c>
      <c r="B14" s="9" t="s">
        <v>12</v>
      </c>
      <c r="C14" s="9" t="s">
        <v>12</v>
      </c>
      <c r="D14" s="9" t="s">
        <v>12</v>
      </c>
      <c r="E14" s="55" t="s">
        <v>12</v>
      </c>
      <c r="F14" s="30" t="s">
        <v>12</v>
      </c>
      <c r="G14" s="30" t="s">
        <v>12</v>
      </c>
    </row>
    <row r="15" spans="1:7" ht="30.6" customHeight="1" thickBot="1">
      <c r="A15" s="7" t="s">
        <v>9</v>
      </c>
      <c r="B15" s="34" t="s">
        <v>33</v>
      </c>
      <c r="C15" s="34" t="s">
        <v>33</v>
      </c>
      <c r="D15" s="34" t="s">
        <v>33</v>
      </c>
      <c r="E15" s="54" t="s">
        <v>33</v>
      </c>
      <c r="F15" s="41" t="s">
        <v>33</v>
      </c>
      <c r="G15" s="41" t="s">
        <v>33</v>
      </c>
    </row>
    <row r="16" spans="1:7" ht="32.25" customHeight="1" thickBot="1">
      <c r="A16" s="4" t="s">
        <v>15</v>
      </c>
      <c r="B16" s="37" t="s">
        <v>37</v>
      </c>
      <c r="C16" s="37" t="s">
        <v>37</v>
      </c>
      <c r="D16" s="37" t="s">
        <v>37</v>
      </c>
      <c r="E16" s="37" t="s">
        <v>37</v>
      </c>
      <c r="F16" s="37" t="s">
        <v>37</v>
      </c>
      <c r="G16" s="37" t="s">
        <v>37</v>
      </c>
    </row>
    <row r="17" spans="1:7" ht="33" customHeight="1" thickBot="1">
      <c r="A17" s="13" t="s">
        <v>38</v>
      </c>
      <c r="B17" s="45">
        <v>762.1</v>
      </c>
      <c r="C17" s="45">
        <v>941.94</v>
      </c>
      <c r="D17" s="45">
        <v>857.63</v>
      </c>
      <c r="E17" s="51">
        <v>1058.06</v>
      </c>
      <c r="F17" s="51">
        <v>769.49</v>
      </c>
      <c r="G17" s="45">
        <v>819.61</v>
      </c>
    </row>
    <row r="18" spans="1:7" ht="28.5" customHeight="1" thickBot="1">
      <c r="A18" s="13" t="s">
        <v>27</v>
      </c>
      <c r="B18" s="45">
        <v>1524.2</v>
      </c>
      <c r="C18" s="45">
        <v>1883.88</v>
      </c>
      <c r="D18" s="45">
        <v>1715.26</v>
      </c>
      <c r="E18" s="51">
        <v>2116.12</v>
      </c>
      <c r="F18" s="51">
        <v>1538.98</v>
      </c>
      <c r="G18" s="45">
        <v>1639.21</v>
      </c>
    </row>
    <row r="19" spans="1:7" ht="28.5" customHeight="1" thickBot="1">
      <c r="A19" s="13" t="s">
        <v>39</v>
      </c>
      <c r="B19" s="45">
        <v>1295.57</v>
      </c>
      <c r="C19" s="45">
        <v>1601.3</v>
      </c>
      <c r="D19" s="45">
        <v>1457.97</v>
      </c>
      <c r="E19" s="51">
        <v>1798.71</v>
      </c>
      <c r="F19" s="51">
        <v>1308.1400000000001</v>
      </c>
      <c r="G19" s="45">
        <v>1393.33</v>
      </c>
    </row>
    <row r="20" spans="1:7" ht="29.25" customHeight="1" thickBot="1">
      <c r="A20" s="13" t="s">
        <v>40</v>
      </c>
      <c r="B20" s="45">
        <v>2171.9899999999998</v>
      </c>
      <c r="C20" s="45">
        <v>2684.53</v>
      </c>
      <c r="D20" s="45">
        <v>2444.25</v>
      </c>
      <c r="E20" s="51">
        <v>3015.48</v>
      </c>
      <c r="F20" s="51">
        <v>2193.0500000000002</v>
      </c>
      <c r="G20" s="45">
        <v>2335.88</v>
      </c>
    </row>
    <row r="21" spans="1:7" ht="45.6" customHeight="1" thickBot="1">
      <c r="A21" s="10" t="s">
        <v>24</v>
      </c>
      <c r="B21" s="38">
        <f t="shared" ref="B21" si="0">B17*1+B18*1</f>
        <v>2286.3000000000002</v>
      </c>
      <c r="C21" s="38">
        <f t="shared" ref="C21" si="1">C17*1+C18*1</f>
        <v>2825.82</v>
      </c>
      <c r="D21" s="38">
        <f t="shared" ref="D21:G21" si="2">D17*1+D18*1</f>
        <v>2572.89</v>
      </c>
      <c r="E21" s="38">
        <f t="shared" ref="E21:F21" si="3">E17*1+E18*1</f>
        <v>3174.18</v>
      </c>
      <c r="F21" s="38">
        <f t="shared" si="3"/>
        <v>2308.4700000000003</v>
      </c>
      <c r="G21" s="38">
        <f t="shared" si="2"/>
        <v>2458.8200000000002</v>
      </c>
    </row>
    <row r="22" spans="1:7" ht="79.2" customHeight="1" thickBot="1">
      <c r="A22" s="10" t="s">
        <v>23</v>
      </c>
      <c r="B22" s="43">
        <f t="shared" ref="B22" si="4">B21*12</f>
        <v>27435.600000000002</v>
      </c>
      <c r="C22" s="43">
        <f t="shared" ref="C22" si="5">C21*12</f>
        <v>33909.840000000004</v>
      </c>
      <c r="D22" s="43">
        <f t="shared" ref="D22:G22" si="6">D21*12</f>
        <v>30874.68</v>
      </c>
      <c r="E22" s="43">
        <f t="shared" ref="E22:F22" si="7">E21*12</f>
        <v>38090.159999999996</v>
      </c>
      <c r="F22" s="43">
        <f t="shared" si="7"/>
        <v>27701.640000000003</v>
      </c>
      <c r="G22" s="43">
        <f t="shared" si="6"/>
        <v>29505.840000000004</v>
      </c>
    </row>
    <row r="23" spans="1:7" ht="79.2" customHeight="1" thickBot="1">
      <c r="A23" s="11" t="s">
        <v>22</v>
      </c>
      <c r="B23" s="44" t="s">
        <v>14</v>
      </c>
      <c r="C23" s="44">
        <f>C22/B22-1</f>
        <v>0.23597953024537466</v>
      </c>
      <c r="D23" s="44">
        <f>D22/B22-1</f>
        <v>0.12535100380527475</v>
      </c>
      <c r="E23" s="44">
        <f>E22/B22-1</f>
        <v>0.38834798582863117</v>
      </c>
      <c r="F23" s="44">
        <f>F22/B22-1</f>
        <v>9.6968901718934575E-3</v>
      </c>
      <c r="G23" s="44">
        <f>G22/B22-1</f>
        <v>7.5458163845514736E-2</v>
      </c>
    </row>
    <row r="24" spans="1:7" ht="54" customHeight="1" thickBot="1">
      <c r="A24" s="12" t="s">
        <v>16</v>
      </c>
      <c r="B24" s="23" t="s">
        <v>14</v>
      </c>
      <c r="C24" s="23">
        <f>(C21-B21)*12</f>
        <v>6474.24</v>
      </c>
      <c r="D24" s="23">
        <f>(D21-B21)*12</f>
        <v>3439.0799999999963</v>
      </c>
      <c r="E24" s="23">
        <f>(E21-B21)*12</f>
        <v>10654.559999999996</v>
      </c>
      <c r="F24" s="23">
        <f>(F21-B21)*12</f>
        <v>266.04000000000087</v>
      </c>
      <c r="G24" s="23">
        <f>(G21-B21)*12</f>
        <v>2070.2399999999998</v>
      </c>
    </row>
    <row r="25" spans="1:7" ht="32.25" customHeight="1" thickBot="1">
      <c r="A25" s="20" t="s">
        <v>18</v>
      </c>
      <c r="B25" s="21" t="s">
        <v>20</v>
      </c>
      <c r="C25" s="21" t="s">
        <v>20</v>
      </c>
      <c r="D25" s="21" t="s">
        <v>20</v>
      </c>
      <c r="E25" s="21" t="s">
        <v>29</v>
      </c>
      <c r="F25" s="21" t="s">
        <v>29</v>
      </c>
      <c r="G25" s="21" t="s">
        <v>29</v>
      </c>
    </row>
    <row r="26" spans="1:7" ht="35.25" customHeight="1" thickBot="1">
      <c r="A26" s="18" t="s">
        <v>17</v>
      </c>
      <c r="B26" s="19">
        <v>400</v>
      </c>
      <c r="C26" s="19">
        <v>400</v>
      </c>
      <c r="D26" s="19">
        <v>400</v>
      </c>
      <c r="E26" s="19">
        <v>1200</v>
      </c>
      <c r="F26" s="19">
        <v>1200</v>
      </c>
      <c r="G26" s="19">
        <v>1200</v>
      </c>
    </row>
    <row r="27" spans="1:7" ht="70.8" customHeight="1" thickBot="1">
      <c r="A27" s="14" t="s">
        <v>44</v>
      </c>
      <c r="B27" s="15">
        <f>(1*7200)+(14400*1)</f>
        <v>21600</v>
      </c>
      <c r="C27" s="15">
        <f>(1*7200)+(14400*1)</f>
        <v>21600</v>
      </c>
      <c r="D27" s="15">
        <f>(1*10150)+(20300*1)</f>
        <v>30450</v>
      </c>
      <c r="E27" s="15">
        <f>(1*8500)+(17000*1)</f>
        <v>25500</v>
      </c>
      <c r="F27" s="15">
        <f>(1*8500)+(17000*1)</f>
        <v>25500</v>
      </c>
      <c r="G27" s="15">
        <f>(1*6750)+(13500*1)</f>
        <v>20250</v>
      </c>
    </row>
    <row r="28" spans="1:7" ht="49.5" customHeight="1" thickBot="1">
      <c r="A28" s="16" t="s">
        <v>21</v>
      </c>
      <c r="B28" s="17">
        <f>(B21*12)+B26+B27</f>
        <v>49435.600000000006</v>
      </c>
      <c r="C28" s="17">
        <f>(C21*12)+C26+C27</f>
        <v>55909.840000000004</v>
      </c>
      <c r="D28" s="17">
        <f>(D21*12)+D26+D27</f>
        <v>61724.68</v>
      </c>
      <c r="E28" s="17">
        <f>(E21*12)+E26+E27</f>
        <v>64790.159999999996</v>
      </c>
      <c r="F28" s="17">
        <f>(F21*12)+F26+F27</f>
        <v>54401.64</v>
      </c>
      <c r="G28" s="17">
        <f>(G21*12)+G26+G27</f>
        <v>50955.840000000004</v>
      </c>
    </row>
    <row r="29" spans="1:7" ht="49.5" customHeight="1" thickBot="1">
      <c r="A29" s="28" t="s">
        <v>25</v>
      </c>
      <c r="B29" s="22" t="e">
        <f>B28-A28</f>
        <v>#VALUE!</v>
      </c>
      <c r="C29" s="22">
        <f>C28-B28</f>
        <v>6474.239999999998</v>
      </c>
      <c r="D29" s="22">
        <f>D28-C28</f>
        <v>5814.8399999999965</v>
      </c>
      <c r="E29" s="22">
        <f>E28-B28</f>
        <v>15354.55999999999</v>
      </c>
      <c r="F29" s="22">
        <f>F28-C28</f>
        <v>-1508.2000000000044</v>
      </c>
      <c r="G29" s="22">
        <f>G28-D28</f>
        <v>-10768.839999999997</v>
      </c>
    </row>
    <row r="30" spans="1:7" ht="57" customHeight="1" thickBot="1">
      <c r="A30" s="24" t="s">
        <v>43</v>
      </c>
      <c r="B30" s="25">
        <f>B27*0.3</f>
        <v>6480</v>
      </c>
      <c r="C30" s="25">
        <f>C27*0.3</f>
        <v>6480</v>
      </c>
      <c r="D30" s="25">
        <f>D27*0.3</f>
        <v>9135</v>
      </c>
      <c r="E30" s="25">
        <f>E27*0.3</f>
        <v>7650</v>
      </c>
      <c r="F30" s="25">
        <f>F27*0.3</f>
        <v>7650</v>
      </c>
      <c r="G30" s="25">
        <f>G27*0.3</f>
        <v>6075</v>
      </c>
    </row>
    <row r="31" spans="1:7" ht="48" customHeight="1" thickBot="1">
      <c r="A31" s="46" t="s">
        <v>26</v>
      </c>
      <c r="B31" s="27">
        <f>B21*12+B30+B26</f>
        <v>34315.600000000006</v>
      </c>
      <c r="C31" s="27">
        <f>C21*12+C30+C26</f>
        <v>40789.840000000004</v>
      </c>
      <c r="D31" s="27">
        <f>D21*12+D30+D26</f>
        <v>40409.68</v>
      </c>
      <c r="E31" s="27">
        <f>E21*12+E30+E26</f>
        <v>46940.159999999996</v>
      </c>
      <c r="F31" s="27">
        <f>F21*12+F30+F26</f>
        <v>36551.64</v>
      </c>
      <c r="G31" s="27">
        <f>G21*12+G30+G26</f>
        <v>36780.840000000004</v>
      </c>
    </row>
    <row r="32" spans="1:7" ht="66" customHeight="1" thickBot="1">
      <c r="A32" s="47" t="s">
        <v>22</v>
      </c>
      <c r="B32" s="44" t="s">
        <v>14</v>
      </c>
      <c r="C32" s="44">
        <f>C31/B31-1</f>
        <v>0.18866754479012449</v>
      </c>
      <c r="D32" s="44">
        <f>D31/B31-1</f>
        <v>0.17758920141276824</v>
      </c>
      <c r="E32" s="44">
        <f>E31/B31-1</f>
        <v>0.3678956509575817</v>
      </c>
      <c r="F32" s="44">
        <f>F31/B31-1</f>
        <v>6.5161034631479264E-2</v>
      </c>
      <c r="G32" s="44">
        <f>G31/B31-1</f>
        <v>7.1840212614670884E-2</v>
      </c>
    </row>
  </sheetData>
  <mergeCells count="1">
    <mergeCell ref="A1:G1"/>
  </mergeCells>
  <phoneticPr fontId="1" type="noConversion"/>
  <printOptions horizontalCentered="1" verticalCentered="1"/>
  <pageMargins left="0.15" right="0" top="0" bottom="0" header="0" footer="0"/>
  <pageSetup scale="38" orientation="landscape" horizontalDpi="4294967293" verticalDpi="4294967293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autoPict="0" r:id="rId5">
            <anchor moveWithCells="1">
              <from>
                <xdr:col>0</xdr:col>
                <xdr:colOff>7620</xdr:colOff>
                <xdr:row>32</xdr:row>
                <xdr:rowOff>15240</xdr:rowOff>
              </from>
              <to>
                <xdr:col>6</xdr:col>
                <xdr:colOff>3863340</xdr:colOff>
                <xdr:row>37</xdr:row>
                <xdr:rowOff>30480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 opts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Bryon J. Morse</dc:creator>
  <cp:lastModifiedBy>Kevin Morse</cp:lastModifiedBy>
  <cp:lastPrinted>2025-09-26T14:39:34Z</cp:lastPrinted>
  <dcterms:created xsi:type="dcterms:W3CDTF">2009-01-23T18:21:17Z</dcterms:created>
  <dcterms:modified xsi:type="dcterms:W3CDTF">2025-09-26T14:41:58Z</dcterms:modified>
</cp:coreProperties>
</file>